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45" windowWidth="10830" windowHeight="7995" activeTab="1"/>
  </bookViews>
  <sheets>
    <sheet name="7-БОРЬЕ" sheetId="1" r:id="rId1"/>
    <sheet name="5-БОРЬЕ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<sst xmlns="http://schemas.openxmlformats.org/spreadsheetml/2006/main" count="67" uniqueCount="39">
  <si>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Ф.И.О</t>
  </si>
  <si>
    <t>Д.р</t>
  </si>
  <si>
    <t>60м</t>
  </si>
  <si>
    <t>р-т</t>
  </si>
  <si>
    <t>очки</t>
  </si>
  <si>
    <t>длина</t>
  </si>
  <si>
    <t>ядро</t>
  </si>
  <si>
    <t>высота</t>
  </si>
  <si>
    <t>60м с/б</t>
  </si>
  <si>
    <t>1000м</t>
  </si>
  <si>
    <t>результат</t>
  </si>
  <si>
    <t>Гран-при</t>
  </si>
  <si>
    <t>SB</t>
  </si>
  <si>
    <t>800м</t>
  </si>
  <si>
    <t>Кондратьева Юля</t>
  </si>
  <si>
    <t>Соколова Ольга</t>
  </si>
  <si>
    <t>Варламова Анастасия</t>
  </si>
  <si>
    <t>Петецкая Даша</t>
  </si>
  <si>
    <t>Керв Рита</t>
  </si>
  <si>
    <t>ПЕРВЕНСТВО БЕЛГОРОДСКОЙ ОБЛАСТИ СРЕДИ ЮНОШЕЙ И ДЕВУШЕК 1996-1997 Г.Р.</t>
  </si>
  <si>
    <t>ПО ЛГКОЙ АТЛЕТИКЕ В ПОМЕЩЕНИИ</t>
  </si>
  <si>
    <t>ШЕСТИБОРЬЕ</t>
  </si>
  <si>
    <t>юноши</t>
  </si>
  <si>
    <t>г. Белгород</t>
  </si>
  <si>
    <t>15-16 декабря 2012г.</t>
  </si>
  <si>
    <t>ПЯТИБОРЬЕ</t>
  </si>
  <si>
    <t>девушки</t>
  </si>
  <si>
    <t>г.Белгород</t>
  </si>
  <si>
    <t>чз,</t>
  </si>
  <si>
    <t>Харитонов Алексей409</t>
  </si>
  <si>
    <t>Куцобин Александр892</t>
  </si>
  <si>
    <t>Грицких Михаил374</t>
  </si>
  <si>
    <t>Логвинов Алексей 141</t>
  </si>
  <si>
    <t>Шапошников Дмитрий 143</t>
  </si>
  <si>
    <t>Прасолов Артём 553</t>
  </si>
  <si>
    <t>Савва Михаил 256</t>
  </si>
  <si>
    <t>Раздобудько Алексей 151</t>
  </si>
  <si>
    <t>Новосельцев Олег 376</t>
  </si>
  <si>
    <t>вк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</si>
</sst>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mm:ss.0;@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15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15" borderId="0" xfId="0" applyFill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4.25390625" style="0" customWidth="1"/>
    <col min="2" max="2" width="22.00390625" style="0" customWidth="1"/>
    <col min="3" max="3" width="6.625" style="0" customWidth="1"/>
    <col min="4" max="4" width="6.75390625" style="0" customWidth="1"/>
    <col min="5" max="5" width="6.25390625" style="0" customWidth="1"/>
    <col min="6" max="6" width="5.875" style="0" customWidth="1"/>
    <col min="7" max="7" width="7.125" style="0" customWidth="1"/>
    <col min="8" max="8" width="7.375" style="0" customWidth="1"/>
    <col min="9" max="9" width="7.25390625" style="0" customWidth="1"/>
    <col min="10" max="10" width="6.125" style="0" customWidth="1"/>
    <col min="11" max="11" width="7.125" style="0" customWidth="1"/>
    <col min="12" max="12" width="6.75390625" style="0" customWidth="1"/>
    <col min="13" max="13" width="6.25390625" style="0" customWidth="1"/>
    <col min="14" max="14" width="1.12109375" style="0" customWidth="1"/>
    <col min="15" max="15" width="1.37890625" style="0" customWidth="1"/>
    <col min="16" max="16" width="3.125" style="0" customWidth="1"/>
    <col min="17" max="17" width="7.00390625" style="0" customWidth="1"/>
    <col min="18" max="18" width="8.625" style="0" customWidth="1"/>
    <col min="19" max="19" width="7.375" style="0" customWidth="1"/>
    <col min="20" max="20" width="11.875" style="0" customWidth="1"/>
    <col min="21" max="21" width="9.25390625" style="0" customWidth="1"/>
    <col min="22" max="22" width="11.375" style="0" customWidth="1"/>
    <col min="23" max="23" width="9.125" style="0" customWidth="1"/>
  </cols>
  <sheetData>
    <row r="1" spans="2:21" s="19" customFormat="1" ht="20.25" customHeight="1"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2:21" ht="18.75" customHeight="1">
      <c r="B2" s="26" t="s">
        <v>20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4" spans="2:21" ht="12.75">
      <c r="B4" s="26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2:21" ht="12.75">
      <c r="B6" s="26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18" ht="12.75">
      <c r="B7" t="s">
        <v>23</v>
      </c>
      <c r="R7" t="s">
        <v>24</v>
      </c>
    </row>
    <row r="9" spans="2:22" ht="15.75">
      <c r="B9" s="24" t="s">
        <v>0</v>
      </c>
      <c r="C9" s="24" t="s">
        <v>1</v>
      </c>
      <c r="D9" s="24" t="s">
        <v>2</v>
      </c>
      <c r="E9" s="24"/>
      <c r="F9" s="24" t="s">
        <v>5</v>
      </c>
      <c r="G9" s="24"/>
      <c r="H9" s="24" t="s">
        <v>6</v>
      </c>
      <c r="I9" s="24"/>
      <c r="J9" s="25" t="s">
        <v>7</v>
      </c>
      <c r="K9" s="25"/>
      <c r="L9" s="25" t="s">
        <v>8</v>
      </c>
      <c r="M9" s="25"/>
      <c r="N9" s="25"/>
      <c r="O9" s="25"/>
      <c r="P9" s="20"/>
      <c r="Q9" s="20"/>
      <c r="R9" s="24" t="s">
        <v>9</v>
      </c>
      <c r="S9" s="24"/>
      <c r="T9" s="28" t="s">
        <v>10</v>
      </c>
      <c r="U9" s="28" t="s">
        <v>12</v>
      </c>
      <c r="V9" s="28" t="s">
        <v>11</v>
      </c>
    </row>
    <row r="10" spans="2:22" ht="15">
      <c r="B10" s="24"/>
      <c r="C10" s="24"/>
      <c r="D10" s="2" t="s">
        <v>3</v>
      </c>
      <c r="E10" s="2" t="s">
        <v>4</v>
      </c>
      <c r="F10" s="2" t="s">
        <v>3</v>
      </c>
      <c r="G10" s="2" t="s">
        <v>4</v>
      </c>
      <c r="H10" s="2" t="s">
        <v>3</v>
      </c>
      <c r="I10" s="2" t="s">
        <v>4</v>
      </c>
      <c r="J10" s="2" t="s">
        <v>3</v>
      </c>
      <c r="K10" s="2" t="s">
        <v>4</v>
      </c>
      <c r="L10" s="2" t="s">
        <v>3</v>
      </c>
      <c r="M10" s="2" t="s">
        <v>4</v>
      </c>
      <c r="N10" s="2"/>
      <c r="O10" s="2"/>
      <c r="P10" s="2"/>
      <c r="Q10" s="2"/>
      <c r="R10" s="2"/>
      <c r="S10" s="2"/>
      <c r="T10" s="28"/>
      <c r="U10" s="28"/>
      <c r="V10" s="28"/>
    </row>
    <row r="11" spans="1:22" ht="15.75">
      <c r="A11">
        <v>1</v>
      </c>
      <c r="B11" t="s">
        <v>34</v>
      </c>
      <c r="C11" s="16">
        <v>1996</v>
      </c>
      <c r="D11" s="2">
        <v>7.61</v>
      </c>
      <c r="E11" s="4">
        <f aca="true" t="shared" si="0" ref="E11:E29">INT(58.015*POWER((11.5-D11),1.81))</f>
        <v>678</v>
      </c>
      <c r="F11" s="2">
        <v>589</v>
      </c>
      <c r="G11" s="4">
        <f aca="true" t="shared" si="1" ref="G11:G28">INT(0.14354*POWER((F11-220),1.4))</f>
        <v>563</v>
      </c>
      <c r="H11" s="2">
        <v>11.7</v>
      </c>
      <c r="I11" s="4">
        <f aca="true" t="shared" si="2" ref="I11:I29">INT(51.39*POWER((H11-1.5),1.05))</f>
        <v>588</v>
      </c>
      <c r="J11" s="2">
        <v>185</v>
      </c>
      <c r="K11" s="4">
        <f aca="true" t="shared" si="3" ref="K11:K28">INT(0.8465*POWER((J11-75),1.42))</f>
        <v>670</v>
      </c>
      <c r="L11" s="2">
        <v>9.57</v>
      </c>
      <c r="M11" s="4">
        <f aca="true" t="shared" si="4" ref="M11:M28">INT(20.5173*POWER((15.5-L11),1.92))</f>
        <v>625</v>
      </c>
      <c r="N11" s="2"/>
      <c r="O11" s="4"/>
      <c r="P11" s="11">
        <v>3</v>
      </c>
      <c r="Q11" s="11">
        <v>5.72</v>
      </c>
      <c r="R11" s="8">
        <f aca="true" t="shared" si="5" ref="R11:R29">P11*60+Q11</f>
        <v>185.72</v>
      </c>
      <c r="S11" s="4">
        <f aca="true" t="shared" si="6" ref="S11:S29">INT(0.08713*POWER((305.5-R11),1.85))</f>
        <v>609</v>
      </c>
      <c r="T11" s="5">
        <f aca="true" t="shared" si="7" ref="T11:T29">E11+G11+I11+K11+M11+O11+S11</f>
        <v>3733</v>
      </c>
      <c r="U11" s="7"/>
      <c r="V11" s="6">
        <f>T11+U11</f>
        <v>3733</v>
      </c>
    </row>
    <row r="12" spans="1:22" ht="15.75">
      <c r="A12">
        <v>2</v>
      </c>
      <c r="B12" t="s">
        <v>29</v>
      </c>
      <c r="C12" s="16">
        <v>1996</v>
      </c>
      <c r="D12" s="2">
        <v>7.71</v>
      </c>
      <c r="E12" s="4">
        <f t="shared" si="0"/>
        <v>646</v>
      </c>
      <c r="F12" s="2">
        <v>611</v>
      </c>
      <c r="G12" s="4">
        <f t="shared" si="1"/>
        <v>610</v>
      </c>
      <c r="H12" s="12">
        <v>9.48</v>
      </c>
      <c r="I12" s="4">
        <f t="shared" si="2"/>
        <v>454</v>
      </c>
      <c r="J12" s="2">
        <v>161</v>
      </c>
      <c r="K12" s="4">
        <f t="shared" si="3"/>
        <v>472</v>
      </c>
      <c r="L12" s="12">
        <v>9.22</v>
      </c>
      <c r="M12" s="4">
        <f t="shared" si="4"/>
        <v>698</v>
      </c>
      <c r="N12" s="2"/>
      <c r="O12" s="4"/>
      <c r="P12" s="11">
        <v>2</v>
      </c>
      <c r="Q12" s="13">
        <v>55.49</v>
      </c>
      <c r="R12" s="8">
        <f t="shared" si="5"/>
        <v>175.49</v>
      </c>
      <c r="S12" s="4">
        <f t="shared" si="6"/>
        <v>709</v>
      </c>
      <c r="T12" s="5">
        <f t="shared" si="7"/>
        <v>3589</v>
      </c>
      <c r="U12" s="7"/>
      <c r="V12" s="6">
        <f>T12+U12</f>
        <v>3589</v>
      </c>
    </row>
    <row r="13" spans="1:22" ht="15.75">
      <c r="A13">
        <v>3</v>
      </c>
      <c r="B13" t="s">
        <v>37</v>
      </c>
      <c r="C13" s="17">
        <v>1996</v>
      </c>
      <c r="D13" s="2">
        <v>7.96</v>
      </c>
      <c r="E13" s="4">
        <f t="shared" si="0"/>
        <v>571</v>
      </c>
      <c r="F13" s="2">
        <v>566</v>
      </c>
      <c r="G13" s="4">
        <f t="shared" si="1"/>
        <v>514</v>
      </c>
      <c r="H13" s="2">
        <v>10.82</v>
      </c>
      <c r="I13" s="4">
        <f t="shared" si="2"/>
        <v>535</v>
      </c>
      <c r="J13" s="2">
        <v>188</v>
      </c>
      <c r="K13" s="4">
        <f t="shared" si="3"/>
        <v>696</v>
      </c>
      <c r="L13" s="2">
        <v>9.36</v>
      </c>
      <c r="M13" s="4">
        <f t="shared" si="4"/>
        <v>668</v>
      </c>
      <c r="N13" s="2"/>
      <c r="O13" s="2"/>
      <c r="P13" s="11">
        <v>3</v>
      </c>
      <c r="Q13" s="11">
        <v>8.26</v>
      </c>
      <c r="R13" s="8">
        <f t="shared" si="5"/>
        <v>188.26</v>
      </c>
      <c r="S13" s="4">
        <f t="shared" si="6"/>
        <v>586</v>
      </c>
      <c r="T13" s="5">
        <f t="shared" si="7"/>
        <v>3570</v>
      </c>
      <c r="U13" s="7"/>
      <c r="V13" s="6">
        <f>T13+U13</f>
        <v>3570</v>
      </c>
    </row>
    <row r="14" spans="1:22" ht="15">
      <c r="A14">
        <v>4</v>
      </c>
      <c r="B14" t="s">
        <v>31</v>
      </c>
      <c r="C14" s="17">
        <v>1997</v>
      </c>
      <c r="D14" s="2">
        <v>8.01</v>
      </c>
      <c r="E14" s="4">
        <f t="shared" si="0"/>
        <v>557</v>
      </c>
      <c r="F14" s="2">
        <v>545</v>
      </c>
      <c r="G14" s="4">
        <f t="shared" si="1"/>
        <v>471</v>
      </c>
      <c r="H14" s="12">
        <v>9.38</v>
      </c>
      <c r="I14" s="4">
        <f t="shared" si="2"/>
        <v>448</v>
      </c>
      <c r="J14" s="2">
        <v>176</v>
      </c>
      <c r="K14" s="4">
        <f t="shared" si="3"/>
        <v>593</v>
      </c>
      <c r="L14" s="12">
        <v>9.95</v>
      </c>
      <c r="M14" s="4">
        <f t="shared" si="4"/>
        <v>551</v>
      </c>
      <c r="N14" s="2"/>
      <c r="O14" s="4"/>
      <c r="P14" s="11">
        <v>2</v>
      </c>
      <c r="Q14" s="13">
        <v>56.5</v>
      </c>
      <c r="R14" s="8">
        <f t="shared" si="5"/>
        <v>176.5</v>
      </c>
      <c r="S14" s="4">
        <f t="shared" si="6"/>
        <v>699</v>
      </c>
      <c r="T14" s="5">
        <f t="shared" si="7"/>
        <v>3319</v>
      </c>
      <c r="U14" s="2"/>
      <c r="V14" s="2"/>
    </row>
    <row r="15" spans="1:22" ht="15.75">
      <c r="A15">
        <v>5</v>
      </c>
      <c r="B15" t="s">
        <v>36</v>
      </c>
      <c r="C15" s="16">
        <v>1996</v>
      </c>
      <c r="D15" s="2">
        <v>7.87</v>
      </c>
      <c r="E15" s="4">
        <f t="shared" si="0"/>
        <v>598</v>
      </c>
      <c r="F15" s="2">
        <v>547</v>
      </c>
      <c r="G15" s="4">
        <f t="shared" si="1"/>
        <v>475</v>
      </c>
      <c r="H15" s="2">
        <v>11.22</v>
      </c>
      <c r="I15" s="4">
        <f t="shared" si="2"/>
        <v>559</v>
      </c>
      <c r="J15" s="2">
        <v>161</v>
      </c>
      <c r="K15" s="4">
        <f t="shared" si="3"/>
        <v>472</v>
      </c>
      <c r="L15" s="12">
        <v>10.13</v>
      </c>
      <c r="M15" s="4">
        <f t="shared" si="4"/>
        <v>517</v>
      </c>
      <c r="N15" s="2"/>
      <c r="O15" s="4"/>
      <c r="P15" s="11">
        <v>3</v>
      </c>
      <c r="Q15" s="13">
        <v>3.08</v>
      </c>
      <c r="R15" s="8">
        <f t="shared" si="5"/>
        <v>183.08</v>
      </c>
      <c r="S15" s="4">
        <f t="shared" si="6"/>
        <v>634</v>
      </c>
      <c r="T15" s="5">
        <f t="shared" si="7"/>
        <v>3255</v>
      </c>
      <c r="U15" s="7"/>
      <c r="V15" s="6">
        <f aca="true" t="shared" si="8" ref="V15:V29">T15+U15</f>
        <v>3255</v>
      </c>
    </row>
    <row r="16" spans="1:22" ht="15.75">
      <c r="A16">
        <v>6</v>
      </c>
      <c r="B16" s="21" t="s">
        <v>30</v>
      </c>
      <c r="C16" s="17">
        <v>1996</v>
      </c>
      <c r="D16" s="3">
        <v>7.82</v>
      </c>
      <c r="E16" s="4">
        <f t="shared" si="0"/>
        <v>613</v>
      </c>
      <c r="F16" s="3">
        <v>492</v>
      </c>
      <c r="G16" s="4">
        <f t="shared" si="1"/>
        <v>367</v>
      </c>
      <c r="H16" s="8">
        <v>8.27</v>
      </c>
      <c r="I16" s="4">
        <f t="shared" si="2"/>
        <v>382</v>
      </c>
      <c r="J16" s="3">
        <v>149</v>
      </c>
      <c r="K16" s="4">
        <f t="shared" si="3"/>
        <v>381</v>
      </c>
      <c r="L16" s="8">
        <v>9.97</v>
      </c>
      <c r="M16" s="4">
        <f t="shared" si="4"/>
        <v>547</v>
      </c>
      <c r="N16" s="3"/>
      <c r="O16" s="4"/>
      <c r="P16" s="9">
        <v>2</v>
      </c>
      <c r="Q16" s="10">
        <v>58.76</v>
      </c>
      <c r="R16" s="8">
        <f t="shared" si="5"/>
        <v>178.76</v>
      </c>
      <c r="S16" s="4">
        <f t="shared" si="6"/>
        <v>676</v>
      </c>
      <c r="T16" s="5">
        <f t="shared" si="7"/>
        <v>2966</v>
      </c>
      <c r="U16" s="7"/>
      <c r="V16" s="6">
        <f t="shared" si="8"/>
        <v>2966</v>
      </c>
    </row>
    <row r="17" spans="1:22" ht="15.75">
      <c r="A17">
        <v>7</v>
      </c>
      <c r="B17" t="s">
        <v>33</v>
      </c>
      <c r="C17" s="16">
        <v>1997</v>
      </c>
      <c r="D17" s="2">
        <v>8.1</v>
      </c>
      <c r="E17" s="4">
        <f t="shared" si="0"/>
        <v>531</v>
      </c>
      <c r="F17" s="2">
        <v>560</v>
      </c>
      <c r="G17" s="4">
        <f t="shared" si="1"/>
        <v>502</v>
      </c>
      <c r="H17" s="2">
        <v>9.8</v>
      </c>
      <c r="I17" s="4">
        <f t="shared" si="2"/>
        <v>474</v>
      </c>
      <c r="J17" s="2">
        <v>158</v>
      </c>
      <c r="K17" s="4">
        <f t="shared" si="3"/>
        <v>449</v>
      </c>
      <c r="L17" s="12">
        <v>10.43</v>
      </c>
      <c r="M17" s="4">
        <f t="shared" si="4"/>
        <v>463</v>
      </c>
      <c r="N17" s="2"/>
      <c r="O17" s="4"/>
      <c r="P17" s="11">
        <v>3</v>
      </c>
      <c r="Q17" s="13">
        <v>21.47</v>
      </c>
      <c r="R17" s="8">
        <f t="shared" si="5"/>
        <v>201.47</v>
      </c>
      <c r="S17" s="4">
        <f t="shared" si="6"/>
        <v>469</v>
      </c>
      <c r="T17" s="5">
        <f t="shared" si="7"/>
        <v>2888</v>
      </c>
      <c r="U17" s="7"/>
      <c r="V17" s="6">
        <f t="shared" si="8"/>
        <v>2888</v>
      </c>
    </row>
    <row r="18" spans="1:22" ht="15.75">
      <c r="A18" t="s">
        <v>38</v>
      </c>
      <c r="B18" s="22" t="s">
        <v>35</v>
      </c>
      <c r="C18" s="18">
        <v>1995</v>
      </c>
      <c r="D18" s="2">
        <v>7.75</v>
      </c>
      <c r="E18" s="4">
        <f t="shared" si="0"/>
        <v>634</v>
      </c>
      <c r="F18" s="2">
        <v>667</v>
      </c>
      <c r="G18" s="4">
        <f t="shared" si="1"/>
        <v>736</v>
      </c>
      <c r="H18" s="2">
        <v>13.35</v>
      </c>
      <c r="I18" s="4">
        <f t="shared" si="2"/>
        <v>689</v>
      </c>
      <c r="J18" s="2">
        <v>191</v>
      </c>
      <c r="K18" s="4">
        <f t="shared" si="3"/>
        <v>723</v>
      </c>
      <c r="L18" s="12">
        <v>8.96</v>
      </c>
      <c r="M18" s="4">
        <f t="shared" si="4"/>
        <v>755</v>
      </c>
      <c r="N18" s="2"/>
      <c r="O18" s="4"/>
      <c r="P18" s="11">
        <v>2</v>
      </c>
      <c r="Q18" s="13">
        <v>53.53</v>
      </c>
      <c r="R18" s="8">
        <f t="shared" si="5"/>
        <v>173.53</v>
      </c>
      <c r="S18" s="4">
        <f t="shared" si="6"/>
        <v>729</v>
      </c>
      <c r="T18" s="5">
        <f t="shared" si="7"/>
        <v>4266</v>
      </c>
      <c r="U18" s="7"/>
      <c r="V18" s="6">
        <f t="shared" si="8"/>
        <v>4266</v>
      </c>
    </row>
    <row r="19" spans="1:22" ht="15.75" hidden="1">
      <c r="A19">
        <v>8</v>
      </c>
      <c r="B19" s="2"/>
      <c r="C19" s="14"/>
      <c r="D19" s="2"/>
      <c r="E19" s="4">
        <f t="shared" si="0"/>
        <v>4823</v>
      </c>
      <c r="F19" s="2"/>
      <c r="G19" s="4" t="e">
        <f t="shared" si="1"/>
        <v>#NUM!</v>
      </c>
      <c r="H19" s="2"/>
      <c r="I19" s="4" t="e">
        <f t="shared" si="2"/>
        <v>#NUM!</v>
      </c>
      <c r="J19" s="2"/>
      <c r="K19" s="4" t="e">
        <f t="shared" si="3"/>
        <v>#NUM!</v>
      </c>
      <c r="L19" s="2"/>
      <c r="M19" s="4">
        <f t="shared" si="4"/>
        <v>3958</v>
      </c>
      <c r="N19" s="2"/>
      <c r="O19" s="4"/>
      <c r="P19" s="11">
        <v>3</v>
      </c>
      <c r="Q19" s="11">
        <v>5.72</v>
      </c>
      <c r="R19" s="8">
        <f t="shared" si="5"/>
        <v>185.72</v>
      </c>
      <c r="S19" s="4">
        <f t="shared" si="6"/>
        <v>609</v>
      </c>
      <c r="T19" s="5" t="e">
        <f t="shared" si="7"/>
        <v>#NUM!</v>
      </c>
      <c r="U19" s="1"/>
      <c r="V19" s="6" t="e">
        <f t="shared" si="8"/>
        <v>#NUM!</v>
      </c>
    </row>
    <row r="20" spans="1:22" ht="15.75" hidden="1">
      <c r="A20">
        <v>9</v>
      </c>
      <c r="B20" s="2"/>
      <c r="C20" s="14"/>
      <c r="D20" s="2"/>
      <c r="E20" s="4">
        <f t="shared" si="0"/>
        <v>4823</v>
      </c>
      <c r="F20" s="2"/>
      <c r="G20" s="4" t="e">
        <f t="shared" si="1"/>
        <v>#NUM!</v>
      </c>
      <c r="H20" s="2"/>
      <c r="I20" s="4" t="e">
        <f t="shared" si="2"/>
        <v>#NUM!</v>
      </c>
      <c r="J20" s="2"/>
      <c r="K20" s="4" t="e">
        <f t="shared" si="3"/>
        <v>#NUM!</v>
      </c>
      <c r="L20" s="2"/>
      <c r="M20" s="4">
        <f t="shared" si="4"/>
        <v>3958</v>
      </c>
      <c r="N20" s="2"/>
      <c r="O20" s="4"/>
      <c r="P20" s="11">
        <v>3</v>
      </c>
      <c r="Q20" s="11">
        <v>5.72</v>
      </c>
      <c r="R20" s="8">
        <f t="shared" si="5"/>
        <v>185.72</v>
      </c>
      <c r="S20" s="4">
        <f t="shared" si="6"/>
        <v>609</v>
      </c>
      <c r="T20" s="5" t="e">
        <f t="shared" si="7"/>
        <v>#NUM!</v>
      </c>
      <c r="U20" s="1"/>
      <c r="V20" s="6" t="e">
        <f t="shared" si="8"/>
        <v>#NUM!</v>
      </c>
    </row>
    <row r="21" spans="1:22" ht="15.75" hidden="1">
      <c r="A21">
        <v>10</v>
      </c>
      <c r="B21" s="2"/>
      <c r="C21" s="14"/>
      <c r="D21" s="2"/>
      <c r="E21" s="4">
        <f t="shared" si="0"/>
        <v>4823</v>
      </c>
      <c r="F21" s="2"/>
      <c r="G21" s="4" t="e">
        <f t="shared" si="1"/>
        <v>#NUM!</v>
      </c>
      <c r="H21" s="2"/>
      <c r="I21" s="4" t="e">
        <f t="shared" si="2"/>
        <v>#NUM!</v>
      </c>
      <c r="J21" s="2"/>
      <c r="K21" s="4" t="e">
        <f t="shared" si="3"/>
        <v>#NUM!</v>
      </c>
      <c r="L21" s="2"/>
      <c r="M21" s="4">
        <f t="shared" si="4"/>
        <v>3958</v>
      </c>
      <c r="N21" s="2"/>
      <c r="O21" s="4"/>
      <c r="P21" s="11">
        <v>3</v>
      </c>
      <c r="Q21" s="11">
        <v>5.72</v>
      </c>
      <c r="R21" s="8">
        <f t="shared" si="5"/>
        <v>185.72</v>
      </c>
      <c r="S21" s="4">
        <f t="shared" si="6"/>
        <v>609</v>
      </c>
      <c r="T21" s="5" t="e">
        <f t="shared" si="7"/>
        <v>#NUM!</v>
      </c>
      <c r="U21" s="1"/>
      <c r="V21" s="6" t="e">
        <f t="shared" si="8"/>
        <v>#NUM!</v>
      </c>
    </row>
    <row r="22" spans="1:22" ht="15.75" hidden="1">
      <c r="A22">
        <v>11</v>
      </c>
      <c r="B22" s="2"/>
      <c r="C22" s="14"/>
      <c r="D22" s="2"/>
      <c r="E22" s="4">
        <f t="shared" si="0"/>
        <v>4823</v>
      </c>
      <c r="F22" s="2"/>
      <c r="G22" s="4" t="e">
        <f t="shared" si="1"/>
        <v>#NUM!</v>
      </c>
      <c r="H22" s="2"/>
      <c r="I22" s="4" t="e">
        <f t="shared" si="2"/>
        <v>#NUM!</v>
      </c>
      <c r="J22" s="2"/>
      <c r="K22" s="4" t="e">
        <f t="shared" si="3"/>
        <v>#NUM!</v>
      </c>
      <c r="L22" s="2"/>
      <c r="M22" s="4">
        <f t="shared" si="4"/>
        <v>3958</v>
      </c>
      <c r="N22" s="2"/>
      <c r="O22" s="4"/>
      <c r="P22" s="11">
        <v>3</v>
      </c>
      <c r="Q22" s="11">
        <v>5.72</v>
      </c>
      <c r="R22" s="8">
        <f t="shared" si="5"/>
        <v>185.72</v>
      </c>
      <c r="S22" s="4">
        <f t="shared" si="6"/>
        <v>609</v>
      </c>
      <c r="T22" s="5" t="e">
        <f t="shared" si="7"/>
        <v>#NUM!</v>
      </c>
      <c r="U22" s="1"/>
      <c r="V22" s="6" t="e">
        <f t="shared" si="8"/>
        <v>#NUM!</v>
      </c>
    </row>
    <row r="23" spans="1:22" ht="15.75" hidden="1">
      <c r="A23">
        <v>12</v>
      </c>
      <c r="B23" s="2"/>
      <c r="C23" s="14"/>
      <c r="D23" s="2"/>
      <c r="E23" s="4">
        <f t="shared" si="0"/>
        <v>4823</v>
      </c>
      <c r="F23" s="2"/>
      <c r="G23" s="4" t="e">
        <f t="shared" si="1"/>
        <v>#NUM!</v>
      </c>
      <c r="H23" s="2"/>
      <c r="I23" s="4" t="e">
        <f t="shared" si="2"/>
        <v>#NUM!</v>
      </c>
      <c r="J23" s="2"/>
      <c r="K23" s="4" t="e">
        <f t="shared" si="3"/>
        <v>#NUM!</v>
      </c>
      <c r="L23" s="2"/>
      <c r="M23" s="4">
        <f t="shared" si="4"/>
        <v>3958</v>
      </c>
      <c r="N23" s="2"/>
      <c r="O23" s="4"/>
      <c r="P23" s="11">
        <v>3</v>
      </c>
      <c r="Q23" s="11">
        <v>5.72</v>
      </c>
      <c r="R23" s="8">
        <f t="shared" si="5"/>
        <v>185.72</v>
      </c>
      <c r="S23" s="4">
        <f t="shared" si="6"/>
        <v>609</v>
      </c>
      <c r="T23" s="5" t="e">
        <f t="shared" si="7"/>
        <v>#NUM!</v>
      </c>
      <c r="U23" s="1"/>
      <c r="V23" s="6" t="e">
        <f t="shared" si="8"/>
        <v>#NUM!</v>
      </c>
    </row>
    <row r="24" spans="1:22" ht="15.75" hidden="1">
      <c r="A24">
        <v>13</v>
      </c>
      <c r="B24" s="2"/>
      <c r="C24" s="14"/>
      <c r="D24" s="2"/>
      <c r="E24" s="4">
        <f t="shared" si="0"/>
        <v>4823</v>
      </c>
      <c r="F24" s="2"/>
      <c r="G24" s="4" t="e">
        <f t="shared" si="1"/>
        <v>#NUM!</v>
      </c>
      <c r="H24" s="2"/>
      <c r="I24" s="4" t="e">
        <f t="shared" si="2"/>
        <v>#NUM!</v>
      </c>
      <c r="J24" s="2"/>
      <c r="K24" s="4" t="e">
        <f t="shared" si="3"/>
        <v>#NUM!</v>
      </c>
      <c r="L24" s="2"/>
      <c r="M24" s="4">
        <f t="shared" si="4"/>
        <v>3958</v>
      </c>
      <c r="N24" s="2"/>
      <c r="O24" s="4"/>
      <c r="P24" s="11">
        <v>3</v>
      </c>
      <c r="Q24" s="11">
        <v>5.72</v>
      </c>
      <c r="R24" s="8">
        <f t="shared" si="5"/>
        <v>185.72</v>
      </c>
      <c r="S24" s="4">
        <f t="shared" si="6"/>
        <v>609</v>
      </c>
      <c r="T24" s="5" t="e">
        <f t="shared" si="7"/>
        <v>#NUM!</v>
      </c>
      <c r="U24" s="1"/>
      <c r="V24" s="6" t="e">
        <f t="shared" si="8"/>
        <v>#NUM!</v>
      </c>
    </row>
    <row r="25" spans="1:22" ht="15.75" hidden="1">
      <c r="A25">
        <v>14</v>
      </c>
      <c r="B25" s="2"/>
      <c r="C25" s="14"/>
      <c r="D25" s="2"/>
      <c r="E25" s="4">
        <f t="shared" si="0"/>
        <v>4823</v>
      </c>
      <c r="F25" s="2"/>
      <c r="G25" s="4" t="e">
        <f t="shared" si="1"/>
        <v>#NUM!</v>
      </c>
      <c r="H25" s="2"/>
      <c r="I25" s="4" t="e">
        <f t="shared" si="2"/>
        <v>#NUM!</v>
      </c>
      <c r="J25" s="2"/>
      <c r="K25" s="4" t="e">
        <f t="shared" si="3"/>
        <v>#NUM!</v>
      </c>
      <c r="L25" s="2"/>
      <c r="M25" s="4">
        <f t="shared" si="4"/>
        <v>3958</v>
      </c>
      <c r="N25" s="2"/>
      <c r="O25" s="4"/>
      <c r="P25" s="11">
        <v>3</v>
      </c>
      <c r="Q25" s="11">
        <v>5.72</v>
      </c>
      <c r="R25" s="8">
        <f t="shared" si="5"/>
        <v>185.72</v>
      </c>
      <c r="S25" s="4">
        <f t="shared" si="6"/>
        <v>609</v>
      </c>
      <c r="T25" s="5" t="e">
        <f t="shared" si="7"/>
        <v>#NUM!</v>
      </c>
      <c r="U25" s="1"/>
      <c r="V25" s="6" t="e">
        <f t="shared" si="8"/>
        <v>#NUM!</v>
      </c>
    </row>
    <row r="26" spans="1:22" ht="15.75" hidden="1">
      <c r="A26">
        <v>15</v>
      </c>
      <c r="B26" s="2"/>
      <c r="C26" s="14"/>
      <c r="D26" s="2"/>
      <c r="E26" s="4">
        <f t="shared" si="0"/>
        <v>4823</v>
      </c>
      <c r="F26" s="2"/>
      <c r="G26" s="4" t="e">
        <f t="shared" si="1"/>
        <v>#NUM!</v>
      </c>
      <c r="H26" s="2"/>
      <c r="I26" s="4" t="e">
        <f t="shared" si="2"/>
        <v>#NUM!</v>
      </c>
      <c r="J26" s="2"/>
      <c r="K26" s="4" t="e">
        <f t="shared" si="3"/>
        <v>#NUM!</v>
      </c>
      <c r="L26" s="2"/>
      <c r="M26" s="4">
        <f t="shared" si="4"/>
        <v>3958</v>
      </c>
      <c r="N26" s="2"/>
      <c r="O26" s="4"/>
      <c r="P26" s="11">
        <v>3</v>
      </c>
      <c r="Q26" s="11">
        <v>5.72</v>
      </c>
      <c r="R26" s="8">
        <f t="shared" si="5"/>
        <v>185.72</v>
      </c>
      <c r="S26" s="4">
        <f t="shared" si="6"/>
        <v>609</v>
      </c>
      <c r="T26" s="5" t="e">
        <f t="shared" si="7"/>
        <v>#NUM!</v>
      </c>
      <c r="U26" s="1"/>
      <c r="V26" s="6" t="e">
        <f t="shared" si="8"/>
        <v>#NUM!</v>
      </c>
    </row>
    <row r="27" spans="1:22" ht="15.75" hidden="1">
      <c r="A27">
        <v>16</v>
      </c>
      <c r="B27" s="2"/>
      <c r="C27" s="14"/>
      <c r="D27" s="2"/>
      <c r="E27" s="4">
        <f t="shared" si="0"/>
        <v>4823</v>
      </c>
      <c r="F27" s="2"/>
      <c r="G27" s="4" t="e">
        <f t="shared" si="1"/>
        <v>#NUM!</v>
      </c>
      <c r="H27" s="2"/>
      <c r="I27" s="4" t="e">
        <f t="shared" si="2"/>
        <v>#NUM!</v>
      </c>
      <c r="J27" s="2"/>
      <c r="K27" s="4" t="e">
        <f t="shared" si="3"/>
        <v>#NUM!</v>
      </c>
      <c r="L27" s="2"/>
      <c r="M27" s="4">
        <f t="shared" si="4"/>
        <v>3958</v>
      </c>
      <c r="N27" s="2"/>
      <c r="O27" s="4"/>
      <c r="P27" s="11">
        <v>3</v>
      </c>
      <c r="Q27" s="11">
        <v>5.72</v>
      </c>
      <c r="R27" s="8">
        <f t="shared" si="5"/>
        <v>185.72</v>
      </c>
      <c r="S27" s="4">
        <f t="shared" si="6"/>
        <v>609</v>
      </c>
      <c r="T27" s="5" t="e">
        <f t="shared" si="7"/>
        <v>#NUM!</v>
      </c>
      <c r="U27" s="1"/>
      <c r="V27" s="6" t="e">
        <f t="shared" si="8"/>
        <v>#NUM!</v>
      </c>
    </row>
    <row r="28" spans="1:22" ht="15.75" hidden="1">
      <c r="A28">
        <v>17</v>
      </c>
      <c r="B28" s="2"/>
      <c r="C28" s="2"/>
      <c r="D28" s="2"/>
      <c r="E28" s="4">
        <f t="shared" si="0"/>
        <v>4823</v>
      </c>
      <c r="F28" s="2"/>
      <c r="G28" s="4" t="e">
        <f t="shared" si="1"/>
        <v>#NUM!</v>
      </c>
      <c r="H28" s="2"/>
      <c r="I28" s="4" t="e">
        <f t="shared" si="2"/>
        <v>#NUM!</v>
      </c>
      <c r="J28" s="2"/>
      <c r="K28" s="4" t="e">
        <f t="shared" si="3"/>
        <v>#NUM!</v>
      </c>
      <c r="L28" s="2"/>
      <c r="M28" s="4">
        <f t="shared" si="4"/>
        <v>3958</v>
      </c>
      <c r="N28" s="2"/>
      <c r="O28" s="4"/>
      <c r="P28" s="11">
        <v>3</v>
      </c>
      <c r="Q28" s="11">
        <v>5.72</v>
      </c>
      <c r="R28" s="8">
        <f t="shared" si="5"/>
        <v>185.72</v>
      </c>
      <c r="S28" s="4">
        <f t="shared" si="6"/>
        <v>609</v>
      </c>
      <c r="T28" s="5" t="e">
        <f t="shared" si="7"/>
        <v>#NUM!</v>
      </c>
      <c r="U28" s="1"/>
      <c r="V28" s="6" t="e">
        <f t="shared" si="8"/>
        <v>#NUM!</v>
      </c>
    </row>
    <row r="29" spans="2:22" ht="15.75">
      <c r="B29" t="s">
        <v>32</v>
      </c>
      <c r="C29" s="16">
        <v>1997</v>
      </c>
      <c r="D29" s="2">
        <v>8.02</v>
      </c>
      <c r="E29" s="4">
        <f t="shared" si="0"/>
        <v>554</v>
      </c>
      <c r="F29" s="2">
        <v>0</v>
      </c>
      <c r="G29" s="4">
        <v>0</v>
      </c>
      <c r="H29" s="2">
        <v>8</v>
      </c>
      <c r="I29" s="4">
        <f t="shared" si="2"/>
        <v>366</v>
      </c>
      <c r="J29" s="2">
        <v>0</v>
      </c>
      <c r="K29" s="4">
        <v>0</v>
      </c>
      <c r="L29" s="12">
        <v>0</v>
      </c>
      <c r="M29" s="4">
        <v>0</v>
      </c>
      <c r="N29" s="2"/>
      <c r="O29" s="4"/>
      <c r="P29" s="11">
        <v>2</v>
      </c>
      <c r="Q29" s="13">
        <v>0</v>
      </c>
      <c r="R29" s="8">
        <f t="shared" si="5"/>
        <v>120</v>
      </c>
      <c r="S29" s="4">
        <f t="shared" si="6"/>
        <v>1369</v>
      </c>
      <c r="T29" s="5">
        <f t="shared" si="7"/>
        <v>2289</v>
      </c>
      <c r="U29" s="7"/>
      <c r="V29" s="6">
        <f t="shared" si="8"/>
        <v>2289</v>
      </c>
    </row>
    <row r="30" spans="5:20" ht="15">
      <c r="E30" s="4"/>
      <c r="G30" s="4"/>
      <c r="I30" s="4"/>
      <c r="K30" s="4"/>
      <c r="S30" s="4"/>
      <c r="T30" s="5"/>
    </row>
    <row r="31" spans="5:20" ht="15">
      <c r="E31" s="4"/>
      <c r="G31" s="4"/>
      <c r="I31" s="4"/>
      <c r="K31" s="4"/>
      <c r="S31" s="4"/>
      <c r="T31" s="5"/>
    </row>
    <row r="32" ht="12.75">
      <c r="H32" t="s">
        <v>28</v>
      </c>
    </row>
  </sheetData>
  <sheetProtection/>
  <mergeCells count="16">
    <mergeCell ref="B1:U1"/>
    <mergeCell ref="B2:U2"/>
    <mergeCell ref="B4:U4"/>
    <mergeCell ref="B6:U6"/>
    <mergeCell ref="U9:U10"/>
    <mergeCell ref="V9:V10"/>
    <mergeCell ref="L9:M9"/>
    <mergeCell ref="N9:O9"/>
    <mergeCell ref="R9:S9"/>
    <mergeCell ref="T9:T10"/>
    <mergeCell ref="B9:B10"/>
    <mergeCell ref="C9:C10"/>
    <mergeCell ref="D9:E9"/>
    <mergeCell ref="F9:G9"/>
    <mergeCell ref="H9:I9"/>
    <mergeCell ref="J9:K9"/>
  </mergeCells>
  <printOptions/>
  <pageMargins left="0.31496062992125984" right="0" top="0.1968503937007874" bottom="0.354330708661417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6.00390625" style="0" customWidth="1"/>
    <col min="3" max="3" width="19.00390625" style="0" customWidth="1"/>
    <col min="4" max="4" width="8.125" style="0" customWidth="1"/>
    <col min="5" max="5" width="7.375" style="0" customWidth="1"/>
    <col min="6" max="6" width="7.625" style="0" customWidth="1"/>
    <col min="7" max="7" width="7.00390625" style="0" customWidth="1"/>
    <col min="8" max="8" width="7.125" style="0" customWidth="1"/>
    <col min="9" max="9" width="7.875" style="0" customWidth="1"/>
    <col min="10" max="10" width="6.75390625" style="0" customWidth="1"/>
    <col min="11" max="11" width="6.375" style="0" customWidth="1"/>
    <col min="12" max="12" width="6.75390625" style="0" customWidth="1"/>
    <col min="13" max="13" width="3.125" style="0" customWidth="1"/>
    <col min="14" max="14" width="7.375" style="0" customWidth="1"/>
    <col min="17" max="17" width="11.25390625" style="0" customWidth="1"/>
    <col min="19" max="19" width="10.00390625" style="0" customWidth="1"/>
  </cols>
  <sheetData>
    <row r="1" spans="3:18" ht="19.5" customHeight="1">
      <c r="C1" s="26" t="s">
        <v>19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3:18" ht="19.5" customHeight="1">
      <c r="C2" s="26" t="s">
        <v>20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3:18" ht="8.25" customHeigh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ht="15" customHeight="1">
      <c r="C4" s="26" t="s">
        <v>25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6" spans="3:18" ht="12.75">
      <c r="C6" s="26" t="s">
        <v>26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3:16" ht="15.75" customHeight="1">
      <c r="C7" t="s">
        <v>27</v>
      </c>
      <c r="P7" t="s">
        <v>24</v>
      </c>
    </row>
    <row r="9" spans="3:19" ht="15.75">
      <c r="C9" s="24" t="s">
        <v>0</v>
      </c>
      <c r="D9" s="29" t="s">
        <v>1</v>
      </c>
      <c r="E9" s="25" t="s">
        <v>8</v>
      </c>
      <c r="F9" s="25"/>
      <c r="G9" s="25" t="s">
        <v>7</v>
      </c>
      <c r="H9" s="25"/>
      <c r="I9" s="24" t="s">
        <v>6</v>
      </c>
      <c r="J9" s="24"/>
      <c r="K9" s="25" t="s">
        <v>5</v>
      </c>
      <c r="L9" s="25"/>
      <c r="M9" s="20"/>
      <c r="N9" s="20"/>
      <c r="O9" s="24" t="s">
        <v>13</v>
      </c>
      <c r="P9" s="24"/>
      <c r="Q9" s="28" t="s">
        <v>10</v>
      </c>
      <c r="R9" s="28" t="s">
        <v>12</v>
      </c>
      <c r="S9" s="28" t="s">
        <v>11</v>
      </c>
    </row>
    <row r="10" spans="3:19" ht="15">
      <c r="C10" s="24"/>
      <c r="D10" s="29"/>
      <c r="E10" s="2" t="s">
        <v>3</v>
      </c>
      <c r="F10" s="2" t="s">
        <v>4</v>
      </c>
      <c r="G10" s="2" t="s">
        <v>3</v>
      </c>
      <c r="H10" s="2" t="s">
        <v>4</v>
      </c>
      <c r="I10" s="2" t="s">
        <v>3</v>
      </c>
      <c r="J10" s="2" t="s">
        <v>4</v>
      </c>
      <c r="K10" s="2" t="s">
        <v>3</v>
      </c>
      <c r="L10" s="2" t="s">
        <v>4</v>
      </c>
      <c r="M10" s="2"/>
      <c r="N10" s="2"/>
      <c r="O10" s="2"/>
      <c r="P10" s="2"/>
      <c r="Q10" s="28"/>
      <c r="R10" s="28"/>
      <c r="S10" s="28"/>
    </row>
    <row r="11" spans="1:19" ht="15.75">
      <c r="A11">
        <v>1</v>
      </c>
      <c r="B11" s="23">
        <v>395</v>
      </c>
      <c r="C11" s="15" t="s">
        <v>14</v>
      </c>
      <c r="D11" s="16">
        <v>1997</v>
      </c>
      <c r="E11" s="3">
        <v>10.04</v>
      </c>
      <c r="F11" s="4">
        <f>INT(20.0479*POWER((17-E11),1.835))</f>
        <v>705</v>
      </c>
      <c r="G11" s="3">
        <v>153</v>
      </c>
      <c r="H11" s="4">
        <f>INT(1.84523*POWER((G11-75),1.348))</f>
        <v>655</v>
      </c>
      <c r="I11" s="8">
        <v>10.92</v>
      </c>
      <c r="J11" s="4">
        <f>INT(56.0211*POWER((I11-1.5),1.05))</f>
        <v>590</v>
      </c>
      <c r="K11" s="3">
        <v>493</v>
      </c>
      <c r="L11" s="4">
        <f>INT(0.188807*POWER((K11-210),1.41))</f>
        <v>540</v>
      </c>
      <c r="M11" s="9">
        <v>2</v>
      </c>
      <c r="N11" s="10">
        <v>40.56</v>
      </c>
      <c r="O11" s="8">
        <f>M11*60+N11</f>
        <v>160.56</v>
      </c>
      <c r="P11" s="4">
        <f>INT(0.11193*POWER((254-O11),1.88))</f>
        <v>566</v>
      </c>
      <c r="Q11" s="5">
        <f>F11+H11+J11+L11+P11</f>
        <v>3056</v>
      </c>
      <c r="R11" s="7"/>
      <c r="S11" s="6">
        <f>Q11+R11</f>
        <v>3056</v>
      </c>
    </row>
    <row r="12" spans="1:19" ht="15.75">
      <c r="A12">
        <v>2</v>
      </c>
      <c r="B12" s="23">
        <v>950</v>
      </c>
      <c r="C12" t="s">
        <v>17</v>
      </c>
      <c r="D12" s="16">
        <v>1996</v>
      </c>
      <c r="E12" s="2">
        <v>10.01</v>
      </c>
      <c r="F12" s="4">
        <f>INT(20.0479*POWER((17-E12),1.835))</f>
        <v>710</v>
      </c>
      <c r="G12" s="2">
        <v>165</v>
      </c>
      <c r="H12" s="4">
        <f>INT(1.84523*POWER((G12-75),1.348))</f>
        <v>795</v>
      </c>
      <c r="I12" s="2">
        <v>7.88</v>
      </c>
      <c r="J12" s="4">
        <f>INT(56.0211*POWER((I12-1.5),1.05))</f>
        <v>392</v>
      </c>
      <c r="K12" s="2">
        <v>462</v>
      </c>
      <c r="L12" s="4">
        <f>INT(0.188807*POWER((K12-210),1.41))</f>
        <v>459</v>
      </c>
      <c r="M12" s="11">
        <v>2</v>
      </c>
      <c r="N12" s="13">
        <v>49.24</v>
      </c>
      <c r="O12" s="8">
        <f>M12*60+N12</f>
        <v>169.24</v>
      </c>
      <c r="P12" s="4">
        <f>INT(0.11193*POWER((254-O12),1.88))</f>
        <v>472</v>
      </c>
      <c r="Q12" s="5">
        <f>F12+H12+J12+L12+P12</f>
        <v>2828</v>
      </c>
      <c r="R12" s="7"/>
      <c r="S12" s="6">
        <f>Q12+R12</f>
        <v>2828</v>
      </c>
    </row>
    <row r="13" spans="1:19" ht="15.75">
      <c r="A13">
        <v>3</v>
      </c>
      <c r="B13" s="23">
        <v>52</v>
      </c>
      <c r="C13" s="15" t="s">
        <v>15</v>
      </c>
      <c r="D13" s="16">
        <v>2000</v>
      </c>
      <c r="E13" s="2">
        <v>10.77</v>
      </c>
      <c r="F13" s="4">
        <f>INT(20.0479*POWER((17-E13),1.835))</f>
        <v>575</v>
      </c>
      <c r="G13" s="2">
        <v>162</v>
      </c>
      <c r="H13" s="4">
        <f>INT(1.84523*POWER((G13-75),1.348))</f>
        <v>759</v>
      </c>
      <c r="I13" s="12">
        <v>6.23</v>
      </c>
      <c r="J13" s="4">
        <f>INT(56.0211*POWER((I13-1.5),1.05))</f>
        <v>286</v>
      </c>
      <c r="K13" s="2">
        <v>462</v>
      </c>
      <c r="L13" s="4">
        <f>INT(0.188807*POWER((K13-210),1.41))</f>
        <v>459</v>
      </c>
      <c r="M13" s="11">
        <v>3</v>
      </c>
      <c r="N13" s="13">
        <v>18.4</v>
      </c>
      <c r="O13" s="8">
        <f>M13*60+N13</f>
        <v>198.4</v>
      </c>
      <c r="P13" s="4">
        <f>INT(0.11193*POWER((254-O13),1.88))</f>
        <v>213</v>
      </c>
      <c r="Q13" s="5">
        <f>F13+H13+J13+L13+P13</f>
        <v>2292</v>
      </c>
      <c r="R13" s="7"/>
      <c r="S13" s="6">
        <f>Q13+R13</f>
        <v>2292</v>
      </c>
    </row>
    <row r="14" spans="1:19" ht="15.75">
      <c r="A14">
        <v>4</v>
      </c>
      <c r="B14" s="23">
        <v>74</v>
      </c>
      <c r="C14" s="15" t="s">
        <v>16</v>
      </c>
      <c r="D14" s="16">
        <v>1998</v>
      </c>
      <c r="E14" s="12">
        <v>11.02</v>
      </c>
      <c r="F14" s="4">
        <f>INT(20.0479*POWER((17-E14),1.835))</f>
        <v>533</v>
      </c>
      <c r="G14" s="2">
        <v>141</v>
      </c>
      <c r="H14" s="4">
        <f>INT(1.84523*POWER((G14-75),1.348))</f>
        <v>523</v>
      </c>
      <c r="I14" s="12">
        <v>7.1</v>
      </c>
      <c r="J14" s="4">
        <f>INT(56.0211*POWER((I14-1.5),1.05))</f>
        <v>341</v>
      </c>
      <c r="K14" s="2">
        <v>419</v>
      </c>
      <c r="L14" s="4">
        <f>INT(0.188807*POWER((K14-210),1.41))</f>
        <v>352</v>
      </c>
      <c r="M14" s="11">
        <v>3</v>
      </c>
      <c r="N14" s="13">
        <v>2.19</v>
      </c>
      <c r="O14" s="8">
        <f>M14*60+N14</f>
        <v>182.19</v>
      </c>
      <c r="P14" s="4">
        <f>INT(0.11193*POWER((254-O14),1.88))</f>
        <v>345</v>
      </c>
      <c r="Q14" s="5">
        <f>F14+H14+J14+L14+P14</f>
        <v>2094</v>
      </c>
      <c r="R14" s="7"/>
      <c r="S14" s="6">
        <f>Q14+R14</f>
        <v>2094</v>
      </c>
    </row>
    <row r="15" spans="1:19" ht="15.75">
      <c r="A15">
        <v>5</v>
      </c>
      <c r="B15" s="23">
        <v>13</v>
      </c>
      <c r="C15" t="s">
        <v>18</v>
      </c>
      <c r="D15" s="16">
        <v>1998</v>
      </c>
      <c r="E15" s="2">
        <v>10.54</v>
      </c>
      <c r="F15" s="4">
        <f>INT(20.0479*POWER((17-E15),1.835))</f>
        <v>614</v>
      </c>
      <c r="G15" s="2">
        <v>144</v>
      </c>
      <c r="H15" s="4">
        <f>INT(1.84523*POWER((G15-75),1.348))</f>
        <v>555</v>
      </c>
      <c r="I15" s="12">
        <v>6.9</v>
      </c>
      <c r="J15" s="4">
        <f>INT(56.0211*POWER((I15-1.5),1.05))</f>
        <v>329</v>
      </c>
      <c r="K15" s="2">
        <v>465</v>
      </c>
      <c r="L15" s="4">
        <f>INT(0.188807*POWER((K15-210),1.41))</f>
        <v>466</v>
      </c>
      <c r="M15" s="11">
        <v>2</v>
      </c>
      <c r="N15" s="13">
        <v>51.92</v>
      </c>
      <c r="O15" s="8">
        <f>M15*60+N15</f>
        <v>171.92000000000002</v>
      </c>
      <c r="P15" s="4">
        <f>INT(0.11193*POWER((254-O15),1.88))</f>
        <v>444</v>
      </c>
      <c r="Q15" s="5">
        <f>F15+H15+J15+L15+P15</f>
        <v>2408</v>
      </c>
      <c r="R15" s="7"/>
      <c r="S15" s="6">
        <f>Q15+R15</f>
        <v>2408</v>
      </c>
    </row>
    <row r="16" spans="3:19" ht="15.75">
      <c r="C16" s="2"/>
      <c r="D16" s="14"/>
      <c r="E16" s="2"/>
      <c r="F16" s="4"/>
      <c r="G16" s="2"/>
      <c r="H16" s="4"/>
      <c r="I16" s="2"/>
      <c r="J16" s="4"/>
      <c r="K16" s="2"/>
      <c r="L16" s="4"/>
      <c r="M16" s="11"/>
      <c r="N16" s="13"/>
      <c r="O16" s="8"/>
      <c r="P16" s="4"/>
      <c r="Q16" s="5"/>
      <c r="R16" s="7"/>
      <c r="S16" s="6"/>
    </row>
    <row r="17" spans="3:19" ht="15.75" hidden="1">
      <c r="C17" s="2"/>
      <c r="D17" s="14"/>
      <c r="E17" s="2"/>
      <c r="F17" s="4"/>
      <c r="G17" s="2"/>
      <c r="H17" s="4"/>
      <c r="I17" s="2"/>
      <c r="J17" s="4"/>
      <c r="K17" s="2"/>
      <c r="L17" s="4"/>
      <c r="M17" s="11"/>
      <c r="N17" s="13"/>
      <c r="O17" s="8"/>
      <c r="P17" s="4"/>
      <c r="Q17" s="5"/>
      <c r="R17" s="7"/>
      <c r="S17" s="6"/>
    </row>
    <row r="18" spans="3:19" ht="15.75" hidden="1">
      <c r="C18" s="2"/>
      <c r="D18" s="14"/>
      <c r="E18" s="2"/>
      <c r="F18" s="4"/>
      <c r="G18" s="2"/>
      <c r="H18" s="4"/>
      <c r="I18" s="2"/>
      <c r="J18" s="4"/>
      <c r="K18" s="2"/>
      <c r="L18" s="4"/>
      <c r="M18" s="11"/>
      <c r="N18" s="11"/>
      <c r="O18" s="8"/>
      <c r="P18" s="4"/>
      <c r="Q18" s="5"/>
      <c r="R18" s="7"/>
      <c r="S18" s="6"/>
    </row>
    <row r="19" spans="3:19" ht="15.75" hidden="1">
      <c r="C19" s="2"/>
      <c r="D19" s="14"/>
      <c r="E19" s="2"/>
      <c r="F19" s="4"/>
      <c r="G19" s="2"/>
      <c r="H19" s="4"/>
      <c r="I19" s="2"/>
      <c r="J19" s="4"/>
      <c r="K19" s="2"/>
      <c r="L19" s="4"/>
      <c r="M19" s="11"/>
      <c r="N19" s="11"/>
      <c r="O19" s="8"/>
      <c r="P19" s="4"/>
      <c r="Q19" s="5"/>
      <c r="R19" s="1"/>
      <c r="S19" s="6"/>
    </row>
    <row r="20" spans="3:19" ht="15.75" hidden="1">
      <c r="C20" s="2"/>
      <c r="D20" s="14"/>
      <c r="E20" s="2"/>
      <c r="F20" s="4"/>
      <c r="G20" s="2"/>
      <c r="H20" s="4"/>
      <c r="I20" s="2"/>
      <c r="J20" s="4"/>
      <c r="K20" s="2"/>
      <c r="L20" s="4"/>
      <c r="M20" s="11"/>
      <c r="N20" s="11"/>
      <c r="O20" s="8"/>
      <c r="P20" s="4"/>
      <c r="Q20" s="5"/>
      <c r="R20" s="1"/>
      <c r="S20" s="6"/>
    </row>
    <row r="21" spans="3:19" ht="15.75" hidden="1">
      <c r="C21" s="2"/>
      <c r="D21" s="2"/>
      <c r="E21" s="2"/>
      <c r="F21" s="4"/>
      <c r="G21" s="2"/>
      <c r="H21" s="4"/>
      <c r="I21" s="2"/>
      <c r="J21" s="4"/>
      <c r="K21" s="2"/>
      <c r="L21" s="4"/>
      <c r="M21" s="11"/>
      <c r="N21" s="11"/>
      <c r="O21" s="8"/>
      <c r="P21" s="4"/>
      <c r="Q21" s="5"/>
      <c r="R21" s="1"/>
      <c r="S21" s="6"/>
    </row>
    <row r="22" spans="3:19" ht="15.75" hidden="1">
      <c r="C22" s="2"/>
      <c r="D22" s="2"/>
      <c r="E22" s="2"/>
      <c r="F22" s="4"/>
      <c r="G22" s="2"/>
      <c r="H22" s="4"/>
      <c r="I22" s="2"/>
      <c r="J22" s="4"/>
      <c r="K22" s="2"/>
      <c r="L22" s="4"/>
      <c r="M22" s="11"/>
      <c r="N22" s="11"/>
      <c r="O22" s="8"/>
      <c r="P22" s="4"/>
      <c r="Q22" s="5"/>
      <c r="R22" s="1"/>
      <c r="S22" s="6"/>
    </row>
    <row r="23" spans="3:19" ht="15.75" hidden="1">
      <c r="C23" s="2"/>
      <c r="D23" s="2"/>
      <c r="E23" s="2"/>
      <c r="F23" s="4"/>
      <c r="G23" s="2"/>
      <c r="H23" s="4"/>
      <c r="I23" s="2"/>
      <c r="J23" s="4"/>
      <c r="K23" s="2"/>
      <c r="L23" s="4"/>
      <c r="M23" s="11"/>
      <c r="N23" s="11"/>
      <c r="O23" s="8"/>
      <c r="P23" s="4"/>
      <c r="Q23" s="5"/>
      <c r="R23" s="1"/>
      <c r="S23" s="6"/>
    </row>
    <row r="24" spans="3:19" ht="15.75" hidden="1">
      <c r="C24" s="2"/>
      <c r="D24" s="2"/>
      <c r="E24" s="2"/>
      <c r="F24" s="4"/>
      <c r="G24" s="2"/>
      <c r="H24" s="4"/>
      <c r="I24" s="2"/>
      <c r="J24" s="4"/>
      <c r="K24" s="2"/>
      <c r="L24" s="4"/>
      <c r="M24" s="11"/>
      <c r="N24" s="11"/>
      <c r="O24" s="8"/>
      <c r="P24" s="4"/>
      <c r="Q24" s="5"/>
      <c r="R24" s="1"/>
      <c r="S24" s="6"/>
    </row>
    <row r="25" spans="3:19" ht="15.75" hidden="1">
      <c r="C25" s="2"/>
      <c r="D25" s="2"/>
      <c r="E25" s="2"/>
      <c r="F25" s="4"/>
      <c r="G25" s="2"/>
      <c r="H25" s="4"/>
      <c r="I25" s="2"/>
      <c r="J25" s="4"/>
      <c r="K25" s="2"/>
      <c r="L25" s="4"/>
      <c r="M25" s="11"/>
      <c r="N25" s="11"/>
      <c r="O25" s="8"/>
      <c r="P25" s="4"/>
      <c r="Q25" s="5"/>
      <c r="R25" s="1"/>
      <c r="S25" s="6"/>
    </row>
    <row r="26" spans="3:19" ht="15.75" hidden="1">
      <c r="C26" s="2"/>
      <c r="D26" s="2"/>
      <c r="E26" s="2"/>
      <c r="F26" s="4"/>
      <c r="G26" s="2"/>
      <c r="H26" s="4"/>
      <c r="I26" s="2"/>
      <c r="J26" s="4"/>
      <c r="K26" s="2"/>
      <c r="L26" s="4"/>
      <c r="M26" s="11"/>
      <c r="N26" s="11"/>
      <c r="O26" s="8"/>
      <c r="P26" s="4"/>
      <c r="Q26" s="5"/>
      <c r="R26" s="1"/>
      <c r="S26" s="6"/>
    </row>
    <row r="27" spans="3:19" ht="15.75" hidden="1">
      <c r="C27" s="2"/>
      <c r="D27" s="2"/>
      <c r="E27" s="2"/>
      <c r="F27" s="4"/>
      <c r="G27" s="2"/>
      <c r="H27" s="4"/>
      <c r="I27" s="2"/>
      <c r="J27" s="4"/>
      <c r="K27" s="2"/>
      <c r="L27" s="4"/>
      <c r="M27" s="11"/>
      <c r="N27" s="11"/>
      <c r="O27" s="8"/>
      <c r="P27" s="4"/>
      <c r="Q27" s="5"/>
      <c r="R27" s="1"/>
      <c r="S27" s="6"/>
    </row>
    <row r="28" spans="3:19" ht="15.75" hidden="1">
      <c r="C28" s="2"/>
      <c r="D28" s="2"/>
      <c r="E28" s="2"/>
      <c r="F28" s="4"/>
      <c r="G28" s="2"/>
      <c r="H28" s="4"/>
      <c r="I28" s="2"/>
      <c r="J28" s="4"/>
      <c r="K28" s="2"/>
      <c r="L28" s="4"/>
      <c r="M28" s="11"/>
      <c r="N28" s="11"/>
      <c r="O28" s="8"/>
      <c r="P28" s="4"/>
      <c r="Q28" s="5"/>
      <c r="R28" s="1"/>
      <c r="S28" s="6"/>
    </row>
    <row r="29" spans="3:17" ht="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3:17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3:17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3:17" ht="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 ht="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3:17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3:17" ht="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3:17" ht="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3:17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3:17" ht="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3:17" ht="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17" ht="1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</sheetData>
  <sheetProtection/>
  <mergeCells count="14">
    <mergeCell ref="C1:R1"/>
    <mergeCell ref="C2:R2"/>
    <mergeCell ref="C4:R4"/>
    <mergeCell ref="C6:R6"/>
    <mergeCell ref="O9:P9"/>
    <mergeCell ref="Q9:Q10"/>
    <mergeCell ref="R9:R10"/>
    <mergeCell ref="S9:S10"/>
    <mergeCell ref="I9:J9"/>
    <mergeCell ref="K9:L9"/>
    <mergeCell ref="C9:C10"/>
    <mergeCell ref="D9:D10"/>
    <mergeCell ref="E9:F9"/>
    <mergeCell ref="G9:H9"/>
  </mergeCells>
  <printOptions/>
  <pageMargins left="0.31496062992125984" right="0" top="0.1968503937007874" bottom="0.354330708661417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2012-12-16T10:20:48Z</cp:lastPrinted>
  <dcterms:created xsi:type="dcterms:W3CDTF">2010-02-24T12:50:46Z</dcterms:created>
  <dcterms:modified xsi:type="dcterms:W3CDTF">2012-12-17T09:57:58Z</dcterms:modified>
  <cp:category/>
  <cp:version/>
  <cp:contentType/>
  <cp:contentStatus/>
</cp:coreProperties>
</file>